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Dropbox\Sales Energizer\CCTX\Commercial\"/>
    </mc:Choice>
  </mc:AlternateContent>
  <xr:revisionPtr revIDLastSave="0" documentId="13_ncr:1_{1CBD9658-8584-4175-BEAB-FBFD2F39CC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23 3rd Ave 77590" sheetId="1" r:id="rId1"/>
  </sheets>
  <definedNames>
    <definedName name="_xlnm.Print_Area" localSheetId="0">'423 3rd Ave 77590'!$A$1:$O$30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J13" i="1"/>
  <c r="J9" i="1"/>
  <c r="J8" i="1"/>
  <c r="F9" i="1"/>
  <c r="J11" i="1" l="1"/>
  <c r="F14" i="1"/>
  <c r="J14" i="1" s="1"/>
  <c r="J5" i="1" l="1"/>
  <c r="F5" i="1"/>
  <c r="K14" i="1" l="1"/>
  <c r="G14" i="1"/>
  <c r="K13" i="1"/>
  <c r="G13" i="1"/>
  <c r="K11" i="1"/>
  <c r="G11" i="1"/>
  <c r="K9" i="1"/>
  <c r="G9" i="1"/>
  <c r="K8" i="1"/>
  <c r="D16" i="1"/>
  <c r="B5" i="1"/>
  <c r="K4" i="1"/>
  <c r="G4" i="1"/>
  <c r="K3" i="1"/>
  <c r="G3" i="1"/>
  <c r="F12" i="1" l="1"/>
  <c r="J10" i="1"/>
  <c r="K10" i="1" s="1"/>
  <c r="F10" i="1"/>
  <c r="J12" i="1"/>
  <c r="K12" i="1" s="1"/>
  <c r="D15" i="1"/>
  <c r="G12" i="1"/>
  <c r="G10" i="1"/>
  <c r="F8" i="1"/>
  <c r="G8" i="1" s="1"/>
  <c r="G5" i="1"/>
  <c r="D8" i="1" s="1"/>
  <c r="G15" i="1" s="1"/>
  <c r="K5" i="1"/>
  <c r="M8" i="1" s="1"/>
  <c r="M10" i="1" l="1"/>
  <c r="M11" i="1" s="1"/>
  <c r="J15" i="1"/>
  <c r="J16" i="1" s="1"/>
  <c r="K16" i="1" s="1"/>
  <c r="M12" i="1" s="1"/>
  <c r="D9" i="1"/>
  <c r="D10" i="1" s="1"/>
  <c r="D17" i="1"/>
  <c r="F16" i="1"/>
  <c r="G16" i="1" s="1"/>
  <c r="D11" i="1" s="1"/>
  <c r="K15" i="1"/>
  <c r="M13" i="1" l="1"/>
  <c r="M14" i="1" s="1"/>
  <c r="M17" i="1" s="1"/>
  <c r="D12" i="1"/>
  <c r="D13" i="1" s="1"/>
  <c r="M16" i="1" l="1"/>
</calcChain>
</file>

<file path=xl/sharedStrings.xml><?xml version="1.0" encoding="utf-8"?>
<sst xmlns="http://schemas.openxmlformats.org/spreadsheetml/2006/main" count="63" uniqueCount="48">
  <si>
    <t>PROFORMA (future performance once stabilized)</t>
  </si>
  <si>
    <t>NUMBER OF UNITS</t>
  </si>
  <si>
    <t>SIZE</t>
  </si>
  <si>
    <t>Bath</t>
  </si>
  <si>
    <t>Contract</t>
  </si>
  <si>
    <t>Current rent per month</t>
  </si>
  <si>
    <t>Yearly intake</t>
  </si>
  <si>
    <t>Yearly Total</t>
  </si>
  <si>
    <t>month 2 month</t>
  </si>
  <si>
    <t>1 year lease</t>
  </si>
  <si>
    <t>Total number of units:</t>
  </si>
  <si>
    <t>sq foot total</t>
  </si>
  <si>
    <t>As is summary</t>
  </si>
  <si>
    <t>AS IS Expenses</t>
  </si>
  <si>
    <t>PROFORMA Expenses</t>
  </si>
  <si>
    <t>As stabilized summary</t>
  </si>
  <si>
    <t>Gross INCOME</t>
  </si>
  <si>
    <t>Water</t>
  </si>
  <si>
    <t>Gross  Yearly INCOME</t>
  </si>
  <si>
    <t>Gas</t>
  </si>
  <si>
    <t xml:space="preserve">Vacancy </t>
  </si>
  <si>
    <t>Common Light</t>
  </si>
  <si>
    <t xml:space="preserve"> Vacancy Rate</t>
  </si>
  <si>
    <t>Effective income</t>
  </si>
  <si>
    <t>Garbage</t>
  </si>
  <si>
    <t>expenses</t>
  </si>
  <si>
    <t>Maintenance</t>
  </si>
  <si>
    <t>Expenses</t>
  </si>
  <si>
    <t>NOI</t>
  </si>
  <si>
    <t>Insurance</t>
  </si>
  <si>
    <t>Taxes (Per Realist)</t>
  </si>
  <si>
    <t>New valuation after repairs, rents raised</t>
  </si>
  <si>
    <t>Current price</t>
  </si>
  <si>
    <t>Management</t>
  </si>
  <si>
    <t>CompMarket Cap Rate</t>
  </si>
  <si>
    <t>Per unit current price</t>
  </si>
  <si>
    <t>Tot Mo.Exp</t>
  </si>
  <si>
    <t>Per unit future worth</t>
  </si>
  <si>
    <t>Current price price per square foot</t>
  </si>
  <si>
    <t>future price per sq ft</t>
  </si>
  <si>
    <t>Gross Rent Multiplier</t>
  </si>
  <si>
    <t>3RD PARTY  OR BANK FINANCING AVAILABLE</t>
  </si>
  <si>
    <t xml:space="preserve">1bed </t>
  </si>
  <si>
    <t xml:space="preserve">2bed </t>
  </si>
  <si>
    <t>Light</t>
  </si>
  <si>
    <t>Current price past cap rate</t>
  </si>
  <si>
    <t>Call us with any questions:936-718-1920 Kevin@cctxhouston.com</t>
  </si>
  <si>
    <r>
      <rPr>
        <sz val="14"/>
        <rFont val="Arial"/>
        <family val="2"/>
      </rPr>
      <t>423 3rd Ave, Texas City</t>
    </r>
    <r>
      <rPr>
        <sz val="11"/>
        <rFont val="Arial"/>
        <family val="2"/>
      </rPr>
      <t xml:space="preserve"> AS-IS NUMBERS Severly mismanaged (CURRENT INCOME VS EXPENSES)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</si>
</sst>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$]#,##0.00"/>
    <numFmt numFmtId="165" formatCode="[$$-540A]#,##0.00"/>
    <numFmt numFmtId="166" formatCode="[$$-540A]#,##0.000"/>
  </numFmts>
  <fonts count="1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rgb="FF414042"/>
      <name val="Arial"/>
      <family val="2"/>
    </font>
    <font>
      <sz val="12"/>
      <color rgb="FF000000"/>
      <name val="Verdana"/>
      <family val="2"/>
    </font>
    <font>
      <sz val="12"/>
      <color rgb="FF000000"/>
      <name val="Arial"/>
      <family val="2"/>
    </font>
    <font>
      <sz val="14"/>
      <color rgb="FF4C4C4C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41404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C2C9"/>
        <bgColor indexed="64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3" xfId="0" applyFont="1" applyFill="1" applyBorder="1" applyAlignment="1"/>
    <xf numFmtId="0" fontId="0" fillId="0" borderId="0" xfId="0" applyFont="1" applyAlignment="1"/>
    <xf numFmtId="0" fontId="3" fillId="2" borderId="7" xfId="0" applyFont="1" applyFill="1" applyBorder="1" applyAlignment="1"/>
    <xf numFmtId="0" fontId="3" fillId="0" borderId="0" xfId="0" applyFont="1" applyAlignment="1"/>
    <xf numFmtId="10" fontId="3" fillId="3" borderId="16" xfId="0" applyNumberFormat="1" applyFont="1" applyFill="1" applyBorder="1" applyAlignment="1"/>
    <xf numFmtId="164" fontId="3" fillId="0" borderId="0" xfId="0" applyNumberFormat="1" applyFont="1" applyAlignment="1"/>
    <xf numFmtId="10" fontId="4" fillId="0" borderId="19" xfId="0" applyNumberFormat="1" applyFont="1" applyFill="1" applyBorder="1" applyAlignment="1"/>
    <xf numFmtId="0" fontId="5" fillId="0" borderId="0" xfId="0" applyFont="1" applyAlignment="1"/>
    <xf numFmtId="10" fontId="3" fillId="3" borderId="8" xfId="0" applyNumberFormat="1" applyFont="1" applyFill="1" applyBorder="1" applyAlignment="1"/>
    <xf numFmtId="165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2" borderId="28" xfId="0" applyFont="1" applyFill="1" applyBorder="1" applyAlignment="1"/>
    <xf numFmtId="0" fontId="7" fillId="4" borderId="0" xfId="0" applyFont="1" applyFill="1" applyAlignment="1">
      <alignment horizontal="left" vertical="center"/>
    </xf>
    <xf numFmtId="0" fontId="9" fillId="0" borderId="0" xfId="0" applyFont="1"/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/>
    <xf numFmtId="0" fontId="2" fillId="2" borderId="7" xfId="0" applyFont="1" applyFill="1" applyBorder="1" applyAlignment="1"/>
    <xf numFmtId="0" fontId="2" fillId="0" borderId="8" xfId="0" applyFont="1" applyBorder="1" applyAlignment="1"/>
    <xf numFmtId="0" fontId="2" fillId="0" borderId="0" xfId="0" applyFont="1" applyAlignment="1"/>
    <xf numFmtId="0" fontId="2" fillId="3" borderId="5" xfId="0" applyFont="1" applyFill="1" applyBorder="1" applyAlignment="1"/>
    <xf numFmtId="0" fontId="2" fillId="3" borderId="5" xfId="0" applyFont="1" applyFill="1" applyBorder="1" applyAlignment="1">
      <alignment horizontal="center"/>
    </xf>
    <xf numFmtId="164" fontId="2" fillId="3" borderId="5" xfId="0" applyNumberFormat="1" applyFont="1" applyFill="1" applyBorder="1" applyAlignment="1"/>
    <xf numFmtId="164" fontId="2" fillId="0" borderId="6" xfId="0" applyNumberFormat="1" applyFont="1" applyBorder="1" applyAlignment="1"/>
    <xf numFmtId="0" fontId="2" fillId="0" borderId="9" xfId="0" applyFont="1" applyBorder="1" applyAlignment="1"/>
    <xf numFmtId="164" fontId="2" fillId="3" borderId="10" xfId="0" applyNumberFormat="1" applyFont="1" applyFill="1" applyBorder="1" applyAlignment="1"/>
    <xf numFmtId="164" fontId="2" fillId="0" borderId="9" xfId="0" applyNumberFormat="1" applyFont="1" applyBorder="1" applyAlignment="1"/>
    <xf numFmtId="0" fontId="2" fillId="0" borderId="27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27" xfId="0" applyFont="1" applyBorder="1" applyAlignment="1"/>
    <xf numFmtId="164" fontId="2" fillId="3" borderId="27" xfId="0" applyNumberFormat="1" applyFont="1" applyFill="1" applyBorder="1" applyAlignment="1"/>
    <xf numFmtId="0" fontId="2" fillId="0" borderId="15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/>
    <xf numFmtId="164" fontId="2" fillId="0" borderId="26" xfId="0" applyNumberFormat="1" applyFont="1" applyBorder="1" applyAlignment="1"/>
    <xf numFmtId="164" fontId="2" fillId="0" borderId="14" xfId="0" applyNumberFormat="1" applyFont="1" applyBorder="1" applyAlignment="1"/>
    <xf numFmtId="0" fontId="2" fillId="2" borderId="4" xfId="0" applyFont="1" applyFill="1" applyBorder="1" applyAlignment="1"/>
    <xf numFmtId="0" fontId="2" fillId="0" borderId="0" xfId="0" applyFont="1" applyAlignment="1">
      <alignment horizontal="center"/>
    </xf>
    <xf numFmtId="0" fontId="2" fillId="0" borderId="10" xfId="0" applyFont="1" applyBorder="1" applyAlignment="1"/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6" xfId="0" applyFont="1" applyBorder="1" applyAlignment="1"/>
    <xf numFmtId="164" fontId="2" fillId="0" borderId="16" xfId="0" applyNumberFormat="1" applyFont="1" applyBorder="1" applyAlignment="1"/>
    <xf numFmtId="10" fontId="2" fillId="0" borderId="8" xfId="0" applyNumberFormat="1" applyFont="1" applyFill="1" applyBorder="1" applyAlignment="1">
      <alignment horizontal="center"/>
    </xf>
    <xf numFmtId="0" fontId="2" fillId="0" borderId="14" xfId="0" applyFont="1" applyBorder="1" applyAlignment="1"/>
    <xf numFmtId="164" fontId="2" fillId="0" borderId="5" xfId="0" applyNumberFormat="1" applyFont="1" applyBorder="1" applyAlignment="1"/>
    <xf numFmtId="10" fontId="2" fillId="3" borderId="13" xfId="0" applyNumberFormat="1" applyFont="1" applyFill="1" applyBorder="1" applyAlignment="1"/>
    <xf numFmtId="164" fontId="2" fillId="0" borderId="0" xfId="0" applyNumberFormat="1" applyFont="1" applyBorder="1" applyAlignment="1"/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64" fontId="2" fillId="0" borderId="22" xfId="0" applyNumberFormat="1" applyFont="1" applyBorder="1" applyAlignment="1"/>
    <xf numFmtId="0" fontId="2" fillId="0" borderId="18" xfId="0" applyFont="1" applyBorder="1" applyAlignment="1"/>
    <xf numFmtId="0" fontId="2" fillId="0" borderId="8" xfId="0" applyFont="1" applyBorder="1" applyAlignment="1">
      <alignment horizontal="left"/>
    </xf>
    <xf numFmtId="164" fontId="2" fillId="0" borderId="0" xfId="0" applyNumberFormat="1" applyFont="1" applyAlignment="1"/>
    <xf numFmtId="0" fontId="2" fillId="0" borderId="23" xfId="0" applyFont="1" applyFill="1" applyBorder="1" applyAlignment="1"/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64" fontId="2" fillId="0" borderId="27" xfId="0" applyNumberFormat="1" applyFont="1" applyBorder="1" applyAlignment="1"/>
    <xf numFmtId="164" fontId="2" fillId="0" borderId="8" xfId="0" applyNumberFormat="1" applyFont="1" applyBorder="1" applyAlignment="1"/>
    <xf numFmtId="2" fontId="2" fillId="0" borderId="26" xfId="0" applyNumberFormat="1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165" fontId="2" fillId="0" borderId="0" xfId="0" applyNumberFormat="1" applyFont="1" applyAlignment="1"/>
    <xf numFmtId="43" fontId="2" fillId="0" borderId="0" xfId="1" applyFont="1" applyAlignment="1"/>
    <xf numFmtId="164" fontId="2" fillId="0" borderId="0" xfId="0" applyNumberFormat="1" applyFont="1" applyFill="1" applyBorder="1" applyAlignment="1"/>
    <xf numFmtId="10" fontId="2" fillId="0" borderId="0" xfId="2" applyNumberFormat="1" applyFont="1" applyAlignment="1"/>
    <xf numFmtId="166" fontId="2" fillId="0" borderId="0" xfId="0" applyNumberFormat="1" applyFont="1" applyAlignment="1"/>
    <xf numFmtId="0" fontId="12" fillId="0" borderId="0" xfId="0" applyFont="1" applyAlignment="1"/>
    <xf numFmtId="43" fontId="11" fillId="0" borderId="0" xfId="1" applyFont="1" applyAlignment="1"/>
    <xf numFmtId="43" fontId="11" fillId="0" borderId="0" xfId="0" applyNumberFormat="1" applyFont="1" applyAlignment="1"/>
    <xf numFmtId="9" fontId="2" fillId="0" borderId="0" xfId="2" applyFont="1" applyAlignment="1"/>
    <xf numFmtId="0" fontId="13" fillId="0" borderId="0" xfId="0" applyFont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16" xfId="0" applyFont="1" applyBorder="1"/>
    <xf numFmtId="0" fontId="2" fillId="0" borderId="8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2" fillId="0" borderId="2" xfId="0" applyFont="1" applyBorder="1"/>
    <xf numFmtId="0" fontId="2" fillId="0" borderId="17" xfId="0" applyFont="1" applyBorder="1"/>
    <xf numFmtId="0" fontId="10" fillId="0" borderId="16" xfId="0" applyFont="1" applyBorder="1" applyAlignment="1">
      <alignment horizontal="center"/>
    </xf>
    <xf numFmtId="164" fontId="2" fillId="0" borderId="21" xfId="0" applyNumberFormat="1" applyFont="1" applyBorder="1" applyAlignment="1"/>
    <xf numFmtId="164" fontId="2" fillId="0" borderId="25" xfId="0" applyNumberFormat="1" applyFont="1" applyBorder="1" applyAlignment="1"/>
    <xf numFmtId="0" fontId="2" fillId="0" borderId="18" xfId="0" applyFont="1" applyBorder="1" applyAlignment="1"/>
    <xf numFmtId="0" fontId="2" fillId="0" borderId="14" xfId="0" applyFont="1" applyBorder="1"/>
    <xf numFmtId="0" fontId="2" fillId="0" borderId="9" xfId="0" applyFont="1" applyBorder="1"/>
    <xf numFmtId="0" fontId="2" fillId="0" borderId="2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95250</xdr:rowOff>
    </xdr:from>
    <xdr:to>
      <xdr:col>5</xdr:col>
      <xdr:colOff>676275</xdr:colOff>
      <xdr:row>21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7F9A54-D5E6-48AF-BFC2-947A0FD22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4800600"/>
          <a:ext cx="45720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O30"/>
  <sheetViews>
    <sheetView tabSelected="1" zoomScale="80" zoomScaleNormal="80" workbookViewId="0">
      <selection activeCell="A20" sqref="A20"/>
    </sheetView>
  </sheetViews>
  <sheetFormatPr defaultColWidth="14.44140625" defaultRowHeight="15.75" customHeight="1" x14ac:dyDescent="0.25"/>
  <cols>
    <col min="1" max="1" width="18.88671875" style="2" customWidth="1"/>
    <col min="2" max="2" width="9" style="2" customWidth="1"/>
    <col min="3" max="3" width="6.88671875" style="11" customWidth="1"/>
    <col min="4" max="4" width="19.44140625" style="2" customWidth="1"/>
    <col min="5" max="5" width="21.44140625" style="2" customWidth="1"/>
    <col min="6" max="6" width="16" style="2" customWidth="1"/>
    <col min="7" max="7" width="15" style="2" bestFit="1" customWidth="1"/>
    <col min="8" max="8" width="3" style="2" customWidth="1"/>
    <col min="9" max="9" width="14.109375" style="2" customWidth="1"/>
    <col min="10" max="10" width="16.44140625" style="2" customWidth="1"/>
    <col min="11" max="11" width="17.33203125" style="2" customWidth="1"/>
    <col min="12" max="12" width="36.109375" style="2" customWidth="1"/>
    <col min="13" max="13" width="16.5546875" style="2" bestFit="1" customWidth="1"/>
    <col min="14" max="16384" width="14.44140625" style="2"/>
  </cols>
  <sheetData>
    <row r="1" spans="1:15" ht="56.25" customHeight="1" x14ac:dyDescent="0.3">
      <c r="A1" s="102" t="s">
        <v>47</v>
      </c>
      <c r="B1" s="84"/>
      <c r="C1" s="84"/>
      <c r="D1" s="84"/>
      <c r="E1" s="84"/>
      <c r="F1" s="84"/>
      <c r="G1" s="84"/>
      <c r="H1" s="1"/>
      <c r="I1" s="85" t="s">
        <v>0</v>
      </c>
      <c r="J1" s="86"/>
      <c r="K1" s="86"/>
      <c r="L1" s="86"/>
      <c r="M1" s="86"/>
    </row>
    <row r="2" spans="1:15" ht="34.799999999999997" x14ac:dyDescent="0.3">
      <c r="A2" s="18" t="s">
        <v>1</v>
      </c>
      <c r="B2" s="18" t="s">
        <v>2</v>
      </c>
      <c r="C2" s="19" t="s">
        <v>3</v>
      </c>
      <c r="D2" s="18"/>
      <c r="E2" s="18" t="s">
        <v>4</v>
      </c>
      <c r="F2" s="20" t="s">
        <v>5</v>
      </c>
      <c r="G2" s="21" t="s">
        <v>6</v>
      </c>
      <c r="H2" s="22"/>
      <c r="I2" s="23" t="s">
        <v>4</v>
      </c>
      <c r="J2" s="20" t="s">
        <v>5</v>
      </c>
      <c r="K2" s="23" t="s">
        <v>7</v>
      </c>
      <c r="L2" s="24"/>
      <c r="M2" s="24"/>
    </row>
    <row r="3" spans="1:15" ht="17.399999999999999" x14ac:dyDescent="0.3">
      <c r="A3" s="25">
        <v>6</v>
      </c>
      <c r="B3" s="19" t="s">
        <v>42</v>
      </c>
      <c r="C3" s="19">
        <v>1</v>
      </c>
      <c r="D3" s="26"/>
      <c r="E3" s="18" t="s">
        <v>8</v>
      </c>
      <c r="F3" s="27">
        <v>500</v>
      </c>
      <c r="G3" s="28">
        <f>+(F3*A3)*12</f>
        <v>36000</v>
      </c>
      <c r="H3" s="22"/>
      <c r="I3" s="29" t="s">
        <v>9</v>
      </c>
      <c r="J3" s="30">
        <v>730</v>
      </c>
      <c r="K3" s="31">
        <f>+(J3*A3)*12</f>
        <v>52560</v>
      </c>
      <c r="L3" s="24"/>
      <c r="M3" s="24"/>
    </row>
    <row r="4" spans="1:15" ht="17.399999999999999" x14ac:dyDescent="0.3">
      <c r="A4" s="25">
        <v>6</v>
      </c>
      <c r="B4" s="19" t="s">
        <v>43</v>
      </c>
      <c r="C4" s="32">
        <v>1</v>
      </c>
      <c r="D4" s="33"/>
      <c r="E4" s="34" t="s">
        <v>8</v>
      </c>
      <c r="F4" s="35">
        <v>600</v>
      </c>
      <c r="G4" s="28">
        <f>+(F4*A4)*12</f>
        <v>43200</v>
      </c>
      <c r="H4" s="22"/>
      <c r="I4" s="36" t="s">
        <v>9</v>
      </c>
      <c r="J4" s="30">
        <v>830</v>
      </c>
      <c r="K4" s="31">
        <f>+(J4*A4)*12</f>
        <v>59760</v>
      </c>
      <c r="L4" s="24"/>
      <c r="M4" s="24"/>
    </row>
    <row r="5" spans="1:15" ht="17.399999999999999" x14ac:dyDescent="0.3">
      <c r="A5" s="37" t="s">
        <v>10</v>
      </c>
      <c r="B5" s="38">
        <f>SUM(A3:A4)</f>
        <v>12</v>
      </c>
      <c r="C5" s="39"/>
      <c r="D5" s="40"/>
      <c r="E5" s="40"/>
      <c r="F5" s="41">
        <f>SUM(F3:F4)</f>
        <v>1100</v>
      </c>
      <c r="G5" s="42">
        <f>SUM(G3:G4)</f>
        <v>79200</v>
      </c>
      <c r="H5" s="43"/>
      <c r="I5" s="40"/>
      <c r="J5" s="31">
        <f>SUM(J3:J4)</f>
        <v>1560</v>
      </c>
      <c r="K5" s="31">
        <f>SUM(K3:K4)</f>
        <v>112320</v>
      </c>
      <c r="L5" s="24"/>
      <c r="M5" s="24"/>
    </row>
    <row r="6" spans="1:15" ht="17.399999999999999" x14ac:dyDescent="0.3">
      <c r="A6" s="24"/>
      <c r="B6" s="24"/>
      <c r="C6" s="44">
        <v>9846</v>
      </c>
      <c r="D6" s="45" t="s">
        <v>11</v>
      </c>
      <c r="E6" s="46"/>
      <c r="F6" s="47"/>
      <c r="G6" s="46"/>
      <c r="H6" s="22"/>
      <c r="I6" s="47"/>
      <c r="J6" s="47"/>
      <c r="K6" s="47"/>
      <c r="L6" s="24"/>
      <c r="M6" s="24"/>
    </row>
    <row r="7" spans="1:15" ht="17.399999999999999" x14ac:dyDescent="0.3">
      <c r="A7" s="87" t="s">
        <v>12</v>
      </c>
      <c r="B7" s="88"/>
      <c r="C7" s="88"/>
      <c r="D7" s="89"/>
      <c r="E7" s="90" t="s">
        <v>13</v>
      </c>
      <c r="F7" s="91"/>
      <c r="G7" s="91"/>
      <c r="H7" s="22"/>
      <c r="I7" s="90" t="s">
        <v>14</v>
      </c>
      <c r="J7" s="92"/>
      <c r="K7" s="93"/>
      <c r="L7" s="94" t="s">
        <v>15</v>
      </c>
      <c r="M7" s="89"/>
    </row>
    <row r="8" spans="1:15" ht="17.399999999999999" x14ac:dyDescent="0.3">
      <c r="A8" s="97" t="s">
        <v>16</v>
      </c>
      <c r="B8" s="98"/>
      <c r="C8" s="99"/>
      <c r="D8" s="31">
        <f>G5</f>
        <v>79200</v>
      </c>
      <c r="E8" s="48" t="s">
        <v>17</v>
      </c>
      <c r="F8" s="27">
        <f>51*B5</f>
        <v>612</v>
      </c>
      <c r="G8" s="49">
        <f t="shared" ref="G8:G15" si="0">F8*12</f>
        <v>7344</v>
      </c>
      <c r="H8" s="22"/>
      <c r="I8" s="48" t="s">
        <v>17</v>
      </c>
      <c r="J8" s="27">
        <f>51*12</f>
        <v>612</v>
      </c>
      <c r="K8" s="49">
        <f>J8*12</f>
        <v>7344</v>
      </c>
      <c r="L8" s="29" t="s">
        <v>18</v>
      </c>
      <c r="M8" s="31">
        <f>K5</f>
        <v>112320</v>
      </c>
    </row>
    <row r="9" spans="1:15" ht="17.399999999999999" x14ac:dyDescent="0.3">
      <c r="A9" s="21" t="s">
        <v>20</v>
      </c>
      <c r="B9" s="48"/>
      <c r="C9" s="50">
        <v>0.05</v>
      </c>
      <c r="D9" s="31">
        <f>D8*C9</f>
        <v>3960</v>
      </c>
      <c r="E9" s="51" t="s">
        <v>19</v>
      </c>
      <c r="F9" s="27">
        <f>15*12</f>
        <v>180</v>
      </c>
      <c r="G9" s="49">
        <f>F9*12</f>
        <v>2160</v>
      </c>
      <c r="H9" s="22"/>
      <c r="I9" s="51" t="s">
        <v>19</v>
      </c>
      <c r="J9" s="27">
        <f>15*12</f>
        <v>180</v>
      </c>
      <c r="K9" s="49">
        <f>J9*12</f>
        <v>2160</v>
      </c>
      <c r="L9" s="51"/>
      <c r="M9" s="31"/>
    </row>
    <row r="10" spans="1:15" ht="17.399999999999999" x14ac:dyDescent="0.3">
      <c r="A10" s="21" t="s">
        <v>23</v>
      </c>
      <c r="B10" s="48"/>
      <c r="C10" s="23"/>
      <c r="D10" s="31">
        <f>D8-D9</f>
        <v>75240</v>
      </c>
      <c r="E10" s="51" t="s">
        <v>44</v>
      </c>
      <c r="F10" s="27">
        <f>85*$B$5</f>
        <v>1020</v>
      </c>
      <c r="G10" s="49">
        <f t="shared" si="0"/>
        <v>12240</v>
      </c>
      <c r="H10" s="22"/>
      <c r="I10" s="51" t="s">
        <v>21</v>
      </c>
      <c r="J10" s="27">
        <f>85*$B$5</f>
        <v>1020</v>
      </c>
      <c r="K10" s="49">
        <f t="shared" ref="K10:K15" si="1">J10*12</f>
        <v>12240</v>
      </c>
      <c r="L10" s="21" t="s">
        <v>20</v>
      </c>
      <c r="M10" s="52">
        <f>M8*N10</f>
        <v>2808</v>
      </c>
      <c r="N10" s="5">
        <v>2.5000000000000001E-2</v>
      </c>
      <c r="O10" s="6" t="s">
        <v>22</v>
      </c>
    </row>
    <row r="11" spans="1:15" ht="17.399999999999999" x14ac:dyDescent="0.3">
      <c r="A11" s="21" t="s">
        <v>25</v>
      </c>
      <c r="B11" s="48"/>
      <c r="C11" s="23"/>
      <c r="D11" s="31">
        <f>G16</f>
        <v>31496.000000000004</v>
      </c>
      <c r="E11" s="51" t="s">
        <v>24</v>
      </c>
      <c r="F11" s="27">
        <v>80</v>
      </c>
      <c r="G11" s="49">
        <f t="shared" si="0"/>
        <v>960</v>
      </c>
      <c r="H11" s="22"/>
      <c r="I11" s="51" t="s">
        <v>24</v>
      </c>
      <c r="J11" s="27">
        <f t="shared" ref="J11:J14" si="2">F11</f>
        <v>80</v>
      </c>
      <c r="K11" s="49">
        <f t="shared" si="1"/>
        <v>960</v>
      </c>
      <c r="L11" s="29" t="s">
        <v>23</v>
      </c>
      <c r="M11" s="31">
        <f>M8-M10</f>
        <v>109512</v>
      </c>
    </row>
    <row r="12" spans="1:15" ht="17.399999999999999" x14ac:dyDescent="0.3">
      <c r="A12" s="21" t="s">
        <v>28</v>
      </c>
      <c r="B12" s="48"/>
      <c r="C12" s="23"/>
      <c r="D12" s="31">
        <f>D10-D11</f>
        <v>43744</v>
      </c>
      <c r="E12" s="51" t="s">
        <v>26</v>
      </c>
      <c r="F12" s="27">
        <f>20*B5</f>
        <v>240</v>
      </c>
      <c r="G12" s="49">
        <f t="shared" si="0"/>
        <v>2880</v>
      </c>
      <c r="H12" s="22"/>
      <c r="I12" s="51" t="s">
        <v>26</v>
      </c>
      <c r="J12" s="27">
        <f>25*B5</f>
        <v>300</v>
      </c>
      <c r="K12" s="49">
        <f t="shared" si="1"/>
        <v>3600</v>
      </c>
      <c r="L12" s="29" t="s">
        <v>27</v>
      </c>
      <c r="M12" s="31">
        <f>K16</f>
        <v>39005.199999999997</v>
      </c>
    </row>
    <row r="13" spans="1:15" ht="18" thickBot="1" x14ac:dyDescent="0.35">
      <c r="A13" s="21" t="s">
        <v>45</v>
      </c>
      <c r="B13" s="48"/>
      <c r="C13" s="23"/>
      <c r="D13" s="53">
        <f>D12/D14</f>
        <v>0.14581333333333332</v>
      </c>
      <c r="E13" s="51" t="s">
        <v>29</v>
      </c>
      <c r="F13" s="27">
        <f>+(0.01*175000)/12</f>
        <v>145.83333333333334</v>
      </c>
      <c r="G13" s="49">
        <f t="shared" si="0"/>
        <v>1750</v>
      </c>
      <c r="H13" s="22"/>
      <c r="I13" s="51" t="s">
        <v>29</v>
      </c>
      <c r="J13" s="27">
        <f>+(0.01*300000)/12</f>
        <v>250</v>
      </c>
      <c r="K13" s="49">
        <f t="shared" si="1"/>
        <v>3000</v>
      </c>
      <c r="L13" s="29" t="s">
        <v>28</v>
      </c>
      <c r="M13" s="54">
        <f>M11-M12</f>
        <v>70506.8</v>
      </c>
      <c r="N13" s="7"/>
      <c r="O13" s="8"/>
    </row>
    <row r="14" spans="1:15" ht="18.600000000000001" thickTop="1" thickBot="1" x14ac:dyDescent="0.35">
      <c r="A14" s="55" t="s">
        <v>32</v>
      </c>
      <c r="B14" s="56"/>
      <c r="C14" s="57"/>
      <c r="D14" s="58">
        <v>300000</v>
      </c>
      <c r="E14" s="59" t="s">
        <v>30</v>
      </c>
      <c r="F14" s="27">
        <f>2962/12</f>
        <v>246.83333333333334</v>
      </c>
      <c r="G14" s="49">
        <f t="shared" si="0"/>
        <v>2962</v>
      </c>
      <c r="H14" s="22"/>
      <c r="I14" s="59" t="s">
        <v>30</v>
      </c>
      <c r="J14" s="27">
        <f t="shared" si="2"/>
        <v>246.83333333333334</v>
      </c>
      <c r="K14" s="49">
        <f t="shared" si="1"/>
        <v>2962</v>
      </c>
      <c r="L14" s="100" t="s">
        <v>31</v>
      </c>
      <c r="M14" s="95">
        <f>M13/N15</f>
        <v>829491.76470588229</v>
      </c>
    </row>
    <row r="15" spans="1:15" ht="18.600000000000001" thickTop="1" thickBot="1" x14ac:dyDescent="0.35">
      <c r="A15" s="55" t="s">
        <v>35</v>
      </c>
      <c r="B15" s="56"/>
      <c r="C15" s="60"/>
      <c r="D15" s="61">
        <f>D14/B5</f>
        <v>25000</v>
      </c>
      <c r="E15" s="62" t="s">
        <v>33</v>
      </c>
      <c r="F15" s="27">
        <v>100</v>
      </c>
      <c r="G15" s="49">
        <f t="shared" si="0"/>
        <v>1200</v>
      </c>
      <c r="H15" s="22"/>
      <c r="I15" s="62" t="s">
        <v>33</v>
      </c>
      <c r="J15" s="27">
        <f>(0.06*M8)/12</f>
        <v>561.6</v>
      </c>
      <c r="K15" s="49">
        <f t="shared" si="1"/>
        <v>6739.2000000000007</v>
      </c>
      <c r="L15" s="101"/>
      <c r="M15" s="96"/>
      <c r="N15" s="9">
        <v>8.5000000000000006E-2</v>
      </c>
      <c r="O15" s="4" t="s">
        <v>34</v>
      </c>
    </row>
    <row r="16" spans="1:15" ht="18" thickTop="1" x14ac:dyDescent="0.3">
      <c r="A16" s="63" t="s">
        <v>38</v>
      </c>
      <c r="B16" s="64"/>
      <c r="C16" s="65"/>
      <c r="D16" s="66">
        <f>IFERROR(D14/D5,0)</f>
        <v>0</v>
      </c>
      <c r="E16" s="45" t="s">
        <v>36</v>
      </c>
      <c r="F16" s="31">
        <f>SUM(F8:F15)</f>
        <v>2624.666666666667</v>
      </c>
      <c r="G16" s="49">
        <f>F16*12</f>
        <v>31496.000000000004</v>
      </c>
      <c r="H16" s="43"/>
      <c r="I16" s="51" t="s">
        <v>36</v>
      </c>
      <c r="J16" s="41">
        <f>SUM(J8:J15)</f>
        <v>3250.4333333333334</v>
      </c>
      <c r="K16" s="67">
        <f>J16*12</f>
        <v>39005.199999999997</v>
      </c>
      <c r="L16" s="18" t="s">
        <v>37</v>
      </c>
      <c r="M16" s="52">
        <f>M14/B5</f>
        <v>69124.313725490196</v>
      </c>
      <c r="N16" s="10"/>
    </row>
    <row r="17" spans="1:14" ht="17.399999999999999" x14ac:dyDescent="0.3">
      <c r="A17" s="81" t="s">
        <v>40</v>
      </c>
      <c r="B17" s="82"/>
      <c r="C17" s="83"/>
      <c r="D17" s="68">
        <f>D14/D8</f>
        <v>3.7878787878787881</v>
      </c>
      <c r="E17" s="69"/>
      <c r="F17" s="69"/>
      <c r="G17" s="69"/>
      <c r="H17" s="43"/>
      <c r="I17" s="69"/>
      <c r="J17" s="69"/>
      <c r="K17" s="69"/>
      <c r="L17" s="18" t="s">
        <v>39</v>
      </c>
      <c r="M17" s="52">
        <f>IFERROR(M14/D5,0)</f>
        <v>0</v>
      </c>
      <c r="N17" s="10"/>
    </row>
    <row r="18" spans="1:14" ht="17.399999999999999" x14ac:dyDescent="0.3">
      <c r="A18" s="69"/>
      <c r="B18" s="69"/>
      <c r="C18" s="70"/>
      <c r="D18" s="69"/>
      <c r="E18" s="71"/>
      <c r="F18" s="61"/>
      <c r="G18" s="24"/>
      <c r="H18" s="22"/>
      <c r="I18" s="69"/>
      <c r="J18" s="69"/>
      <c r="K18" s="69"/>
      <c r="L18" s="24"/>
      <c r="M18" s="24"/>
      <c r="N18" s="10"/>
    </row>
    <row r="19" spans="1:14" ht="17.399999999999999" x14ac:dyDescent="0.3">
      <c r="A19" s="69"/>
      <c r="B19" s="69"/>
      <c r="C19" s="70"/>
      <c r="D19" s="17"/>
      <c r="E19" s="72"/>
      <c r="F19" s="61"/>
      <c r="G19" s="71"/>
      <c r="H19" s="22"/>
      <c r="I19" s="69"/>
      <c r="J19" s="69"/>
      <c r="K19" s="73"/>
      <c r="L19" s="24"/>
      <c r="M19" s="74"/>
      <c r="N19" s="10"/>
    </row>
    <row r="20" spans="1:14" ht="17.399999999999999" x14ac:dyDescent="0.3">
      <c r="A20" s="24"/>
      <c r="B20" s="24"/>
      <c r="C20" s="44"/>
      <c r="D20" s="75"/>
      <c r="E20" s="71"/>
      <c r="F20" s="61"/>
      <c r="G20" s="71"/>
      <c r="H20" s="22"/>
      <c r="I20" s="69"/>
      <c r="J20" s="69"/>
      <c r="K20" s="69"/>
      <c r="L20" s="24"/>
      <c r="M20" s="71"/>
      <c r="N20" s="10"/>
    </row>
    <row r="21" spans="1:14" ht="17.399999999999999" x14ac:dyDescent="0.3">
      <c r="A21" s="76"/>
      <c r="B21" s="24"/>
      <c r="C21" s="44"/>
      <c r="D21" s="71"/>
      <c r="E21" s="69"/>
      <c r="F21" s="77"/>
      <c r="G21" s="69"/>
      <c r="H21" s="22"/>
      <c r="I21" s="69"/>
      <c r="J21" s="69"/>
      <c r="K21" s="69"/>
      <c r="L21" s="24"/>
      <c r="M21" s="24"/>
    </row>
    <row r="22" spans="1:14" ht="17.399999999999999" x14ac:dyDescent="0.3">
      <c r="A22" s="69"/>
      <c r="B22" s="24"/>
      <c r="C22" s="44"/>
      <c r="D22" s="71"/>
      <c r="E22" s="69"/>
      <c r="F22" s="78"/>
      <c r="G22" s="69"/>
      <c r="H22" s="22"/>
      <c r="I22" s="69" t="s">
        <v>46</v>
      </c>
      <c r="J22" s="69"/>
      <c r="K22" s="69"/>
      <c r="L22" s="69"/>
      <c r="M22" s="79"/>
      <c r="N22" s="10"/>
    </row>
    <row r="23" spans="1:14" ht="17.399999999999999" x14ac:dyDescent="0.3">
      <c r="A23" s="24"/>
      <c r="B23" s="24"/>
      <c r="C23" s="44"/>
      <c r="D23" s="24"/>
      <c r="E23" s="69"/>
      <c r="F23" s="69"/>
      <c r="G23" s="69"/>
      <c r="H23" s="22"/>
      <c r="I23" s="69" t="s">
        <v>41</v>
      </c>
      <c r="J23" s="69"/>
      <c r="K23" s="69"/>
      <c r="L23" s="69"/>
      <c r="M23" s="77"/>
    </row>
    <row r="24" spans="1:14" ht="15.75" customHeight="1" x14ac:dyDescent="0.3">
      <c r="A24" s="69"/>
      <c r="B24" s="69"/>
      <c r="C24" s="70"/>
      <c r="D24" s="69"/>
      <c r="E24" s="69"/>
      <c r="F24" s="80"/>
      <c r="G24" s="69"/>
      <c r="H24" s="22"/>
      <c r="I24" s="69"/>
      <c r="J24" s="69"/>
      <c r="K24" s="69"/>
      <c r="L24" s="69"/>
      <c r="M24" s="77"/>
    </row>
    <row r="25" spans="1:14" ht="15.75" customHeight="1" x14ac:dyDescent="0.25">
      <c r="F25" s="12"/>
      <c r="H25" s="3"/>
    </row>
    <row r="26" spans="1:14" ht="15.75" customHeight="1" x14ac:dyDescent="0.25">
      <c r="F26" s="12"/>
      <c r="H26" s="3"/>
    </row>
    <row r="27" spans="1:14" ht="15.75" customHeight="1" x14ac:dyDescent="0.3">
      <c r="F27" s="12"/>
      <c r="H27" s="3"/>
      <c r="K27" s="13"/>
    </row>
    <row r="28" spans="1:14" ht="15.75" customHeight="1" x14ac:dyDescent="0.3">
      <c r="H28" s="3"/>
      <c r="K28" s="13"/>
      <c r="L28" s="14"/>
      <c r="M28" s="14"/>
    </row>
    <row r="29" spans="1:14" ht="15.75" customHeight="1" thickBot="1" x14ac:dyDescent="0.3">
      <c r="H29" s="15"/>
      <c r="K29" s="16"/>
      <c r="L29" s="14"/>
      <c r="M29" s="14"/>
    </row>
    <row r="30" spans="1:14" ht="15.75" customHeight="1" x14ac:dyDescent="0.25">
      <c r="L30" s="14"/>
      <c r="M30" s="14"/>
    </row>
  </sheetData>
  <mergeCells count="10">
    <mergeCell ref="A17:C17"/>
    <mergeCell ref="A1:G1"/>
    <mergeCell ref="I1:M1"/>
    <mergeCell ref="A7:D7"/>
    <mergeCell ref="E7:G7"/>
    <mergeCell ref="I7:K7"/>
    <mergeCell ref="L7:M7"/>
    <mergeCell ref="M14:M15"/>
    <mergeCell ref="A8:C8"/>
    <mergeCell ref="L14:L15"/>
  </mergeCells>
  <pageMargins left="0.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423 3rd Ave 77590</vt:lpstr>
      <vt:lpstr>'423 3rd Ave 77590'!Print_Area</vt:lpstr>
    </vt:vector>
  </TitlesOfParts>
  <Company>CDMRM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techb</cp:lastModifiedBy>
  <cp:lastPrinted>2019-10-04T16:53:12Z</cp:lastPrinted>
  <dcterms:created xsi:type="dcterms:W3CDTF">2018-11-05T01:50:21Z</dcterms:created>
  <dcterms:modified xsi:type="dcterms:W3CDTF">2019-10-04T16:53:18Z</dcterms:modified>
</cp:coreProperties>
</file>