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D:\Dropbox\Sales Energizer\CCTX\Commercial\"/>
    </mc:Choice>
  </mc:AlternateContent>
  <xr:revisionPtr revIDLastSave="0" documentId="13_ncr:1_{7C1E964A-BED2-4E4C-8AB8-249C9CB21DE7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9603 KAPRI LN 77025" sheetId="1" r:id="rId1"/>
  </sheets>
  <definedNames>
    <definedName name="_xlnm.Print_Area" localSheetId="0">'9603 KAPRI LN 77025'!$A$1:$O$32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7" i="1" l="1"/>
  <c r="F12" i="1" l="1"/>
  <c r="J16" i="1" l="1"/>
  <c r="J15" i="1"/>
  <c r="J14" i="1"/>
  <c r="J13" i="1"/>
  <c r="J11" i="1"/>
  <c r="J10" i="1"/>
  <c r="F17" i="1"/>
  <c r="J17" i="1" s="1"/>
  <c r="B7" i="1" l="1"/>
  <c r="K4" i="1"/>
  <c r="G4" i="1"/>
  <c r="K5" i="1"/>
  <c r="G5" i="1"/>
  <c r="K3" i="1"/>
  <c r="G3" i="1"/>
  <c r="G6" i="1" l="1"/>
  <c r="G7" i="1" s="1"/>
  <c r="D18" i="1" l="1"/>
  <c r="K17" i="1"/>
  <c r="G17" i="1"/>
  <c r="K16" i="1"/>
  <c r="G16" i="1"/>
  <c r="K15" i="1"/>
  <c r="G15" i="1"/>
  <c r="K14" i="1"/>
  <c r="G14" i="1"/>
  <c r="K13" i="1"/>
  <c r="G13" i="1"/>
  <c r="K12" i="1"/>
  <c r="G12" i="1"/>
  <c r="K11" i="1"/>
  <c r="G11" i="1"/>
  <c r="D10" i="1"/>
  <c r="F18" i="1" s="1"/>
  <c r="F19" i="1" s="1"/>
  <c r="K6" i="1"/>
  <c r="K7" i="1" s="1"/>
  <c r="D17" i="1" l="1"/>
  <c r="G18" i="1"/>
  <c r="M10" i="1"/>
  <c r="D19" i="1"/>
  <c r="D11" i="1"/>
  <c r="D12" i="1" s="1"/>
  <c r="M11" i="1" l="1"/>
  <c r="M12" i="1" s="1"/>
  <c r="J18" i="1"/>
  <c r="K10" i="1"/>
  <c r="G10" i="1"/>
  <c r="G19" i="1"/>
  <c r="D13" i="1" s="1"/>
  <c r="D14" i="1" s="1"/>
  <c r="D15" i="1" s="1"/>
  <c r="K18" i="1" l="1"/>
  <c r="J19" i="1"/>
  <c r="K19" i="1" s="1"/>
  <c r="M13" i="1" s="1"/>
  <c r="M14" i="1" s="1"/>
  <c r="M15" i="1" s="1"/>
  <c r="M18" i="1" l="1"/>
  <c r="M17" i="1"/>
</calcChain>
</file>

<file path=xl/sharedStrings.xml><?xml version="1.0" encoding="utf-8"?>
<sst xmlns="http://schemas.openxmlformats.org/spreadsheetml/2006/main" count="67" uniqueCount="55">
  <si>
    <t>PROFORMA (future performance once stabilized)</t>
  </si>
  <si>
    <t>NUMBER OF UNITS</t>
  </si>
  <si>
    <t>SIZE</t>
  </si>
  <si>
    <t>Bath</t>
  </si>
  <si>
    <t>Contract</t>
  </si>
  <si>
    <t>Current rent per unit per month</t>
  </si>
  <si>
    <t>Yearly intake</t>
  </si>
  <si>
    <t>Potential Rent per unit per month</t>
  </si>
  <si>
    <t>Yearly Total</t>
  </si>
  <si>
    <t>1bed</t>
  </si>
  <si>
    <t>Total number of units:</t>
  </si>
  <si>
    <t>sq foot total</t>
  </si>
  <si>
    <t>As is summary</t>
  </si>
  <si>
    <t>AS IS Expenses</t>
  </si>
  <si>
    <t>PROFORMA Expenses</t>
  </si>
  <si>
    <t>As stabilized summary</t>
  </si>
  <si>
    <t>Gross INCOME</t>
  </si>
  <si>
    <t>Water</t>
  </si>
  <si>
    <t>Gross  Yearly INCOME</t>
  </si>
  <si>
    <t xml:space="preserve">Vacancy </t>
  </si>
  <si>
    <t>Gas</t>
  </si>
  <si>
    <t xml:space="preserve"> Vacancy Rate</t>
  </si>
  <si>
    <t>Effective income</t>
  </si>
  <si>
    <t>Light</t>
  </si>
  <si>
    <t>expenses</t>
  </si>
  <si>
    <t>Garbage</t>
  </si>
  <si>
    <t>Expenses</t>
  </si>
  <si>
    <t>NOI</t>
  </si>
  <si>
    <t>Grass</t>
  </si>
  <si>
    <t>Current price past cap rate</t>
  </si>
  <si>
    <t>Maintenance</t>
  </si>
  <si>
    <t>New valuation after repairs, rents raised</t>
  </si>
  <si>
    <t>Current price</t>
  </si>
  <si>
    <t>Insurance</t>
  </si>
  <si>
    <t>CompMarket Cap Rate</t>
  </si>
  <si>
    <t>Per unit current price</t>
  </si>
  <si>
    <t xml:space="preserve">Taxes (Per Realist &amp; est) </t>
  </si>
  <si>
    <t>Taxes</t>
  </si>
  <si>
    <t>Per unit future worth</t>
  </si>
  <si>
    <t>Current price price per square foot</t>
  </si>
  <si>
    <t>Management*</t>
  </si>
  <si>
    <t>Management</t>
  </si>
  <si>
    <t>future price per sq ft</t>
  </si>
  <si>
    <t>Gross Rent Multiplier</t>
  </si>
  <si>
    <t>Tot Mo.Exp</t>
  </si>
  <si>
    <t>3RD PARTY  OR BANK FINANCING AVAILABLE</t>
  </si>
  <si>
    <t>Size</t>
  </si>
  <si>
    <t>2bed</t>
  </si>
  <si>
    <t>Gas  (for water heaters)</t>
  </si>
  <si>
    <t>Light ($50 common light + 10 units bills paid)</t>
  </si>
  <si>
    <t>Current performance informaiton is based on verbal feedback from seller. Information would still need to be validated</t>
  </si>
  <si>
    <t xml:space="preserve">Please note OFFMARKET properties may or may not be available at any point depending on the seller's willlingness or ability to sell. </t>
  </si>
  <si>
    <t>Sanmore Investments will attempt to facilitate the sale but it is not guaranteed if no sales contract has been agreed to by seller.</t>
  </si>
  <si>
    <t>Call us with any questions: 936-718-1920 kevin@cctxhouston.com</t>
  </si>
  <si>
    <r>
      <t xml:space="preserve">9603 Kapri Lane </t>
    </r>
    <r>
      <rPr>
        <sz val="12"/>
        <rFont val="Arial"/>
        <family val="2"/>
      </rPr>
      <t>AS-IS NUMBERS Severly mismanaged (CURRENT INCOME VS EXPENSES)</t>
    </r>
    <r>
      <rPr>
        <sz val="14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</si>
</sst>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[$$]#,##0.00"/>
    <numFmt numFmtId="165" formatCode="[$$-540A]#,##0.00"/>
    <numFmt numFmtId="166" formatCode="_(* #,##0_);_(* \(#,##0\);_(* &quot;-&quot;??_);_(@_)"/>
    <numFmt numFmtId="167" formatCode="[$$-380A]\ #,##0.00"/>
  </numFmts>
  <fonts count="12" x14ac:knownFonts="1">
    <font>
      <sz val="10"/>
      <color rgb="FF000000"/>
      <name val="Arial"/>
      <family val="2"/>
    </font>
    <font>
      <sz val="10"/>
      <color rgb="FF000000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rgb="FF000000"/>
      <name val="Arial"/>
      <family val="2"/>
    </font>
    <font>
      <sz val="11"/>
      <color rgb="FF414042"/>
      <name val="Arial"/>
      <family val="2"/>
    </font>
    <font>
      <sz val="9"/>
      <color rgb="FF000000"/>
      <name val="Verdana"/>
      <family val="2"/>
    </font>
    <font>
      <b/>
      <sz val="8"/>
      <color rgb="FF000000"/>
      <name val="Arial"/>
      <family val="2"/>
    </font>
    <font>
      <b/>
      <sz val="8"/>
      <color rgb="FF313131"/>
      <name val="Arial"/>
      <family val="2"/>
    </font>
    <font>
      <sz val="12"/>
      <name val="Arial"/>
      <family val="2"/>
    </font>
    <font>
      <sz val="12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7C2C9"/>
        <bgColor indexed="64"/>
      </patternFill>
    </fill>
    <fill>
      <patternFill patternType="solid">
        <fgColor rgb="FF93C47D"/>
        <bgColor rgb="FF93C47D"/>
      </patternFill>
    </fill>
  </fills>
  <borders count="3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0">
    <xf numFmtId="0" fontId="0" fillId="0" borderId="0" xfId="0"/>
    <xf numFmtId="0" fontId="3" fillId="2" borderId="3" xfId="0" applyFont="1" applyFill="1" applyBorder="1" applyAlignment="1"/>
    <xf numFmtId="0" fontId="0" fillId="0" borderId="0" xfId="0" applyFont="1" applyAlignment="1"/>
    <xf numFmtId="0" fontId="3" fillId="2" borderId="8" xfId="0" applyFont="1" applyFill="1" applyBorder="1" applyAlignment="1"/>
    <xf numFmtId="0" fontId="3" fillId="0" borderId="0" xfId="0" applyFont="1" applyAlignment="1"/>
    <xf numFmtId="164" fontId="3" fillId="0" borderId="10" xfId="0" applyNumberFormat="1" applyFont="1" applyBorder="1" applyAlignment="1"/>
    <xf numFmtId="0" fontId="3" fillId="0" borderId="0" xfId="0" applyFont="1" applyAlignment="1">
      <alignment horizontal="center"/>
    </xf>
    <xf numFmtId="0" fontId="3" fillId="0" borderId="11" xfId="0" applyFont="1" applyBorder="1" applyAlignment="1"/>
    <xf numFmtId="164" fontId="3" fillId="0" borderId="17" xfId="0" applyNumberFormat="1" applyFont="1" applyBorder="1" applyAlignment="1"/>
    <xf numFmtId="164" fontId="3" fillId="0" borderId="7" xfId="0" applyNumberFormat="1" applyFont="1" applyBorder="1" applyAlignment="1"/>
    <xf numFmtId="0" fontId="3" fillId="0" borderId="15" xfId="0" applyFont="1" applyBorder="1" applyAlignment="1"/>
    <xf numFmtId="164" fontId="3" fillId="0" borderId="0" xfId="0" applyNumberFormat="1" applyFont="1" applyAlignment="1"/>
    <xf numFmtId="10" fontId="4" fillId="0" borderId="20" xfId="0" applyNumberFormat="1" applyFont="1" applyFill="1" applyBorder="1" applyAlignment="1"/>
    <xf numFmtId="0" fontId="5" fillId="0" borderId="0" xfId="0" applyFont="1" applyAlignment="1"/>
    <xf numFmtId="164" fontId="3" fillId="0" borderId="0" xfId="0" applyNumberFormat="1" applyFont="1" applyFill="1" applyBorder="1" applyAlignment="1"/>
    <xf numFmtId="0" fontId="3" fillId="2" borderId="4" xfId="0" applyFont="1" applyFill="1" applyBorder="1" applyAlignment="1"/>
    <xf numFmtId="164" fontId="3" fillId="0" borderId="28" xfId="0" applyNumberFormat="1" applyFont="1" applyBorder="1" applyAlignment="1"/>
    <xf numFmtId="43" fontId="3" fillId="0" borderId="0" xfId="1" applyFont="1" applyAlignment="1"/>
    <xf numFmtId="165" fontId="3" fillId="0" borderId="0" xfId="0" applyNumberFormat="1" applyFont="1" applyAlignment="1"/>
    <xf numFmtId="43" fontId="1" fillId="0" borderId="0" xfId="1" applyFont="1" applyAlignment="1"/>
    <xf numFmtId="165" fontId="0" fillId="0" borderId="0" xfId="0" applyNumberFormat="1" applyFont="1" applyAlignment="1"/>
    <xf numFmtId="0" fontId="0" fillId="0" borderId="0" xfId="0" applyFont="1" applyAlignment="1">
      <alignment horizontal="center"/>
    </xf>
    <xf numFmtId="43" fontId="0" fillId="0" borderId="0" xfId="0" applyNumberFormat="1" applyFont="1" applyAlignment="1"/>
    <xf numFmtId="0" fontId="6" fillId="0" borderId="0" xfId="0" applyFont="1" applyAlignment="1">
      <alignment vertical="center" wrapText="1"/>
    </xf>
    <xf numFmtId="0" fontId="3" fillId="2" borderId="29" xfId="0" applyFont="1" applyFill="1" applyBorder="1" applyAlignment="1"/>
    <xf numFmtId="43" fontId="1" fillId="0" borderId="0" xfId="1" applyFont="1" applyAlignment="1">
      <alignment horizontal="center"/>
    </xf>
    <xf numFmtId="0" fontId="7" fillId="0" borderId="0" xfId="0" applyFont="1" applyAlignment="1"/>
    <xf numFmtId="0" fontId="0" fillId="0" borderId="0" xfId="0" applyFont="1" applyAlignment="1"/>
    <xf numFmtId="2" fontId="3" fillId="0" borderId="28" xfId="0" applyNumberFormat="1" applyFont="1" applyBorder="1" applyAlignment="1"/>
    <xf numFmtId="0" fontId="8" fillId="0" borderId="0" xfId="0" applyFont="1" applyAlignment="1"/>
    <xf numFmtId="0" fontId="9" fillId="0" borderId="0" xfId="0" applyFont="1" applyAlignment="1"/>
    <xf numFmtId="43" fontId="0" fillId="0" borderId="0" xfId="1" applyFont="1" applyAlignment="1"/>
    <xf numFmtId="0" fontId="10" fillId="0" borderId="5" xfId="0" applyFont="1" applyBorder="1" applyAlignment="1"/>
    <xf numFmtId="0" fontId="10" fillId="0" borderId="5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164" fontId="10" fillId="0" borderId="5" xfId="0" applyNumberFormat="1" applyFont="1" applyBorder="1" applyAlignment="1">
      <alignment horizontal="center" wrapText="1"/>
    </xf>
    <xf numFmtId="0" fontId="10" fillId="0" borderId="6" xfId="0" applyFont="1" applyBorder="1" applyAlignment="1"/>
    <xf numFmtId="0" fontId="10" fillId="2" borderId="8" xfId="0" applyFont="1" applyFill="1" applyBorder="1" applyAlignment="1"/>
    <xf numFmtId="0" fontId="10" fillId="0" borderId="7" xfId="0" applyFont="1" applyBorder="1" applyAlignment="1"/>
    <xf numFmtId="0" fontId="10" fillId="0" borderId="0" xfId="0" applyFont="1" applyAlignment="1"/>
    <xf numFmtId="0" fontId="11" fillId="0" borderId="0" xfId="0" applyFont="1" applyAlignment="1"/>
    <xf numFmtId="0" fontId="10" fillId="3" borderId="5" xfId="0" applyFont="1" applyFill="1" applyBorder="1" applyAlignment="1"/>
    <xf numFmtId="0" fontId="10" fillId="0" borderId="9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28" xfId="0" applyFont="1" applyBorder="1" applyAlignment="1"/>
    <xf numFmtId="164" fontId="10" fillId="3" borderId="7" xfId="0" applyNumberFormat="1" applyFont="1" applyFill="1" applyBorder="1" applyAlignment="1"/>
    <xf numFmtId="164" fontId="10" fillId="0" borderId="6" xfId="0" applyNumberFormat="1" applyFont="1" applyBorder="1" applyAlignment="1"/>
    <xf numFmtId="0" fontId="10" fillId="0" borderId="10" xfId="0" applyFont="1" applyBorder="1" applyAlignment="1"/>
    <xf numFmtId="164" fontId="10" fillId="3" borderId="11" xfId="0" applyNumberFormat="1" applyFont="1" applyFill="1" applyBorder="1" applyAlignment="1"/>
    <xf numFmtId="164" fontId="10" fillId="0" borderId="10" xfId="0" applyNumberFormat="1" applyFont="1" applyBorder="1" applyAlignment="1"/>
    <xf numFmtId="164" fontId="10" fillId="3" borderId="18" xfId="0" applyNumberFormat="1" applyFont="1" applyFill="1" applyBorder="1" applyAlignment="1"/>
    <xf numFmtId="0" fontId="10" fillId="0" borderId="12" xfId="0" applyFont="1" applyBorder="1" applyAlignment="1"/>
    <xf numFmtId="0" fontId="10" fillId="0" borderId="13" xfId="0" applyFont="1" applyBorder="1" applyAlignment="1"/>
    <xf numFmtId="0" fontId="10" fillId="0" borderId="0" xfId="0" applyFont="1" applyAlignment="1">
      <alignment horizontal="center"/>
    </xf>
    <xf numFmtId="166" fontId="11" fillId="0" borderId="0" xfId="1" applyNumberFormat="1" applyFont="1"/>
    <xf numFmtId="167" fontId="10" fillId="0" borderId="28" xfId="0" applyNumberFormat="1" applyFont="1" applyBorder="1" applyAlignment="1"/>
    <xf numFmtId="164" fontId="10" fillId="0" borderId="15" xfId="0" applyNumberFormat="1" applyFont="1" applyBorder="1" applyAlignment="1"/>
    <xf numFmtId="0" fontId="10" fillId="0" borderId="16" xfId="0" applyFont="1" applyBorder="1" applyAlignment="1"/>
    <xf numFmtId="164" fontId="10" fillId="0" borderId="11" xfId="0" applyNumberFormat="1" applyFont="1" applyBorder="1" applyAlignment="1"/>
    <xf numFmtId="0" fontId="10" fillId="0" borderId="11" xfId="0" applyFont="1" applyBorder="1" applyAlignment="1"/>
    <xf numFmtId="0" fontId="4" fillId="0" borderId="0" xfId="0" applyFont="1" applyAlignment="1">
      <alignment horizontal="center"/>
    </xf>
    <xf numFmtId="0" fontId="4" fillId="0" borderId="16" xfId="0" applyFont="1" applyBorder="1" applyAlignment="1">
      <alignment horizontal="center"/>
    </xf>
    <xf numFmtId="165" fontId="4" fillId="0" borderId="0" xfId="0" applyNumberFormat="1" applyFont="1" applyAlignment="1">
      <alignment horizontal="center"/>
    </xf>
    <xf numFmtId="0" fontId="10" fillId="0" borderId="17" xfId="0" applyFont="1" applyBorder="1" applyAlignment="1"/>
    <xf numFmtId="164" fontId="10" fillId="3" borderId="5" xfId="0" applyNumberFormat="1" applyFont="1" applyFill="1" applyBorder="1" applyAlignment="1"/>
    <xf numFmtId="164" fontId="10" fillId="0" borderId="17" xfId="0" applyNumberFormat="1" applyFont="1" applyBorder="1" applyAlignment="1"/>
    <xf numFmtId="164" fontId="10" fillId="0" borderId="7" xfId="0" applyNumberFormat="1" applyFont="1" applyBorder="1" applyAlignment="1"/>
    <xf numFmtId="10" fontId="10" fillId="0" borderId="7" xfId="0" applyNumberFormat="1" applyFont="1" applyFill="1" applyBorder="1" applyAlignment="1">
      <alignment horizontal="center"/>
    </xf>
    <xf numFmtId="0" fontId="10" fillId="0" borderId="15" xfId="0" applyFont="1" applyBorder="1" applyAlignment="1"/>
    <xf numFmtId="164" fontId="10" fillId="0" borderId="5" xfId="0" applyNumberFormat="1" applyFont="1" applyBorder="1" applyAlignment="1"/>
    <xf numFmtId="10" fontId="10" fillId="3" borderId="17" xfId="0" applyNumberFormat="1" applyFont="1" applyFill="1" applyBorder="1" applyAlignment="1"/>
    <xf numFmtId="164" fontId="10" fillId="0" borderId="0" xfId="0" applyNumberFormat="1" applyFont="1" applyAlignment="1"/>
    <xf numFmtId="0" fontId="10" fillId="0" borderId="15" xfId="0" applyFont="1" applyBorder="1" applyAlignment="1">
      <alignment horizontal="left" wrapText="1"/>
    </xf>
    <xf numFmtId="164" fontId="10" fillId="0" borderId="0" xfId="0" applyNumberFormat="1" applyFont="1" applyBorder="1" applyAlignment="1"/>
    <xf numFmtId="10" fontId="10" fillId="3" borderId="14" xfId="0" applyNumberFormat="1" applyFont="1" applyFill="1" applyBorder="1" applyAlignment="1"/>
    <xf numFmtId="164" fontId="10" fillId="0" borderId="24" xfId="0" applyNumberFormat="1" applyFont="1" applyBorder="1" applyAlignment="1"/>
    <xf numFmtId="10" fontId="10" fillId="3" borderId="7" xfId="0" applyNumberFormat="1" applyFont="1" applyFill="1" applyBorder="1" applyAlignment="1"/>
    <xf numFmtId="0" fontId="10" fillId="0" borderId="19" xfId="0" applyFont="1" applyBorder="1" applyAlignment="1"/>
    <xf numFmtId="0" fontId="10" fillId="0" borderId="0" xfId="0" applyFont="1" applyBorder="1" applyAlignment="1"/>
    <xf numFmtId="0" fontId="10" fillId="0" borderId="1" xfId="0" applyFont="1" applyBorder="1" applyAlignment="1"/>
    <xf numFmtId="0" fontId="10" fillId="0" borderId="2" xfId="0" applyFont="1" applyBorder="1" applyAlignment="1"/>
    <xf numFmtId="164" fontId="10" fillId="0" borderId="9" xfId="0" applyNumberFormat="1" applyFont="1" applyBorder="1" applyAlignment="1"/>
    <xf numFmtId="0" fontId="10" fillId="0" borderId="27" xfId="0" applyFont="1" applyFill="1" applyBorder="1" applyAlignment="1"/>
    <xf numFmtId="164" fontId="10" fillId="0" borderId="0" xfId="0" applyNumberFormat="1" applyFont="1" applyFill="1" applyBorder="1" applyAlignment="1"/>
    <xf numFmtId="0" fontId="10" fillId="2" borderId="4" xfId="0" applyFont="1" applyFill="1" applyBorder="1" applyAlignment="1"/>
    <xf numFmtId="0" fontId="10" fillId="0" borderId="28" xfId="0" applyFont="1" applyFill="1" applyBorder="1" applyAlignment="1"/>
    <xf numFmtId="0" fontId="4" fillId="0" borderId="6" xfId="0" applyFont="1" applyBorder="1" applyAlignment="1">
      <alignment horizontal="center"/>
    </xf>
    <xf numFmtId="0" fontId="10" fillId="0" borderId="17" xfId="0" applyFont="1" applyBorder="1"/>
    <xf numFmtId="0" fontId="10" fillId="0" borderId="7" xfId="0" applyFont="1" applyBorder="1"/>
    <xf numFmtId="0" fontId="4" fillId="0" borderId="2" xfId="0" applyFont="1" applyBorder="1" applyAlignment="1">
      <alignment horizontal="center"/>
    </xf>
    <xf numFmtId="0" fontId="10" fillId="0" borderId="2" xfId="0" applyFont="1" applyBorder="1"/>
    <xf numFmtId="0" fontId="10" fillId="0" borderId="18" xfId="0" applyFont="1" applyBorder="1"/>
    <xf numFmtId="0" fontId="4" fillId="0" borderId="17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2" xfId="0" applyFont="1" applyBorder="1"/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10" fillId="0" borderId="22" xfId="0" applyNumberFormat="1" applyFont="1" applyBorder="1" applyAlignment="1"/>
    <xf numFmtId="164" fontId="10" fillId="0" borderId="26" xfId="0" applyNumberFormat="1" applyFont="1" applyBorder="1" applyAlignment="1"/>
    <xf numFmtId="0" fontId="10" fillId="0" borderId="23" xfId="0" applyFont="1" applyBorder="1" applyAlignment="1"/>
    <xf numFmtId="0" fontId="11" fillId="0" borderId="0" xfId="0" applyFont="1" applyAlignment="1"/>
    <xf numFmtId="0" fontId="10" fillId="0" borderId="6" xfId="0" applyFont="1" applyBorder="1" applyAlignment="1"/>
    <xf numFmtId="0" fontId="3" fillId="0" borderId="28" xfId="0" applyFont="1" applyBorder="1" applyAlignment="1">
      <alignment horizontal="left"/>
    </xf>
    <xf numFmtId="0" fontId="10" fillId="0" borderId="19" xfId="0" applyFont="1" applyBorder="1" applyAlignment="1"/>
    <xf numFmtId="0" fontId="10" fillId="0" borderId="15" xfId="0" applyFont="1" applyBorder="1"/>
    <xf numFmtId="0" fontId="10" fillId="0" borderId="10" xfId="0" applyFont="1" applyBorder="1"/>
    <xf numFmtId="0" fontId="10" fillId="0" borderId="1" xfId="0" applyFont="1" applyBorder="1" applyAlignment="1"/>
    <xf numFmtId="0" fontId="10" fillId="0" borderId="21" xfId="0" applyFont="1" applyBorder="1" applyAlignment="1">
      <alignment wrapText="1"/>
    </xf>
    <xf numFmtId="0" fontId="10" fillId="0" borderId="25" xfId="0" applyFont="1" applyBorder="1" applyAlignment="1">
      <alignment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25</xdr:row>
      <xdr:rowOff>64974</xdr:rowOff>
    </xdr:from>
    <xdr:to>
      <xdr:col>3</xdr:col>
      <xdr:colOff>1257300</xdr:colOff>
      <xdr:row>28</xdr:row>
      <xdr:rowOff>51639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28575" y="5265624"/>
          <a:ext cx="3657600" cy="586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39997558519241921"/>
    <pageSetUpPr fitToPage="1"/>
  </sheetPr>
  <dimension ref="A1:O43"/>
  <sheetViews>
    <sheetView tabSelected="1" zoomScale="80" zoomScaleNormal="80" workbookViewId="0">
      <selection sqref="A1:G1"/>
    </sheetView>
  </sheetViews>
  <sheetFormatPr defaultColWidth="14.44140625" defaultRowHeight="15.75" customHeight="1" x14ac:dyDescent="0.25"/>
  <cols>
    <col min="1" max="1" width="18.88671875" style="2" customWidth="1"/>
    <col min="2" max="2" width="9" style="2" customWidth="1"/>
    <col min="3" max="3" width="7.44140625" style="21" bestFit="1" customWidth="1"/>
    <col min="4" max="4" width="19.44140625" style="2" customWidth="1"/>
    <col min="5" max="5" width="27.88671875" style="2" customWidth="1"/>
    <col min="6" max="6" width="16" style="2" customWidth="1"/>
    <col min="7" max="7" width="14.44140625" style="2" customWidth="1"/>
    <col min="8" max="8" width="3" style="2" customWidth="1"/>
    <col min="9" max="9" width="14.109375" style="2" customWidth="1"/>
    <col min="10" max="10" width="16.44140625" style="2" customWidth="1"/>
    <col min="11" max="11" width="17.44140625" style="2" customWidth="1"/>
    <col min="12" max="12" width="36.109375" style="2" customWidth="1"/>
    <col min="13" max="13" width="15.5546875" style="2" bestFit="1" customWidth="1"/>
    <col min="14" max="14" width="14.5546875" style="2" bestFit="1" customWidth="1"/>
    <col min="15" max="16384" width="14.44140625" style="2"/>
  </cols>
  <sheetData>
    <row r="1" spans="1:15" ht="56.25" customHeight="1" x14ac:dyDescent="0.3">
      <c r="A1" s="94" t="s">
        <v>54</v>
      </c>
      <c r="B1" s="95"/>
      <c r="C1" s="95"/>
      <c r="D1" s="95"/>
      <c r="E1" s="95"/>
      <c r="F1" s="95"/>
      <c r="G1" s="95"/>
      <c r="H1" s="1"/>
      <c r="I1" s="96" t="s">
        <v>0</v>
      </c>
      <c r="J1" s="97"/>
      <c r="K1" s="97"/>
      <c r="L1" s="97"/>
      <c r="M1" s="97"/>
    </row>
    <row r="2" spans="1:15" ht="45" x14ac:dyDescent="0.25">
      <c r="A2" s="32" t="s">
        <v>1</v>
      </c>
      <c r="B2" s="32" t="s">
        <v>2</v>
      </c>
      <c r="C2" s="33" t="s">
        <v>3</v>
      </c>
      <c r="D2" s="34" t="s">
        <v>4</v>
      </c>
      <c r="E2" s="35" t="s">
        <v>46</v>
      </c>
      <c r="F2" s="36" t="s">
        <v>5</v>
      </c>
      <c r="G2" s="37" t="s">
        <v>6</v>
      </c>
      <c r="H2" s="38"/>
      <c r="I2" s="39" t="s">
        <v>4</v>
      </c>
      <c r="J2" s="36" t="s">
        <v>7</v>
      </c>
      <c r="K2" s="39" t="s">
        <v>8</v>
      </c>
      <c r="L2" s="40"/>
      <c r="M2" s="40"/>
      <c r="N2" s="41"/>
      <c r="O2" s="41"/>
    </row>
    <row r="3" spans="1:15" s="27" customFormat="1" ht="15" x14ac:dyDescent="0.25">
      <c r="A3" s="42">
        <v>4</v>
      </c>
      <c r="B3" s="43" t="s">
        <v>9</v>
      </c>
      <c r="C3" s="44">
        <v>1</v>
      </c>
      <c r="D3" s="45"/>
      <c r="E3" s="45"/>
      <c r="F3" s="46">
        <v>775</v>
      </c>
      <c r="G3" s="47">
        <f>(A3*F3)*12</f>
        <v>37200</v>
      </c>
      <c r="H3" s="38"/>
      <c r="I3" s="48"/>
      <c r="J3" s="49">
        <v>910</v>
      </c>
      <c r="K3" s="50">
        <f>(A3*J3)*12</f>
        <v>43680</v>
      </c>
      <c r="L3" s="40"/>
      <c r="M3" s="40"/>
      <c r="N3" s="41"/>
      <c r="O3" s="41"/>
    </row>
    <row r="4" spans="1:15" s="27" customFormat="1" ht="15" x14ac:dyDescent="0.25">
      <c r="A4" s="42">
        <v>14</v>
      </c>
      <c r="B4" s="43" t="s">
        <v>9</v>
      </c>
      <c r="C4" s="44">
        <v>1</v>
      </c>
      <c r="D4" s="45"/>
      <c r="E4" s="45"/>
      <c r="F4" s="46">
        <v>700</v>
      </c>
      <c r="G4" s="47">
        <f>(A4*F4)*12</f>
        <v>117600</v>
      </c>
      <c r="H4" s="38"/>
      <c r="I4" s="48"/>
      <c r="J4" s="49">
        <v>910</v>
      </c>
      <c r="K4" s="50">
        <f>(A4*J4)*12</f>
        <v>152880</v>
      </c>
      <c r="L4" s="40"/>
      <c r="M4" s="40"/>
      <c r="N4" s="41"/>
      <c r="O4" s="41"/>
    </row>
    <row r="5" spans="1:15" s="27" customFormat="1" ht="15" x14ac:dyDescent="0.25">
      <c r="A5" s="42">
        <v>6</v>
      </c>
      <c r="B5" s="43" t="s">
        <v>47</v>
      </c>
      <c r="C5" s="44">
        <v>1</v>
      </c>
      <c r="D5" s="45"/>
      <c r="E5" s="45"/>
      <c r="F5" s="46">
        <v>960</v>
      </c>
      <c r="G5" s="47">
        <f>(A5*F5)*12</f>
        <v>69120</v>
      </c>
      <c r="H5" s="38"/>
      <c r="I5" s="48"/>
      <c r="J5" s="49">
        <v>1100</v>
      </c>
      <c r="K5" s="50">
        <f>(A5*J5)*12</f>
        <v>79200</v>
      </c>
      <c r="L5" s="40"/>
      <c r="M5" s="40"/>
      <c r="N5" s="41"/>
      <c r="O5" s="41"/>
    </row>
    <row r="6" spans="1:15" ht="15" x14ac:dyDescent="0.25">
      <c r="A6" s="42">
        <v>22</v>
      </c>
      <c r="B6" s="43" t="s">
        <v>47</v>
      </c>
      <c r="C6" s="44">
        <v>1</v>
      </c>
      <c r="D6" s="45"/>
      <c r="E6" s="45"/>
      <c r="F6" s="51">
        <v>850</v>
      </c>
      <c r="G6" s="47">
        <f>(A6*F6)*12</f>
        <v>224400</v>
      </c>
      <c r="H6" s="38"/>
      <c r="I6" s="48"/>
      <c r="J6" s="49">
        <v>1100</v>
      </c>
      <c r="K6" s="50">
        <f>(A6*J6)*12</f>
        <v>290400</v>
      </c>
      <c r="L6" s="40"/>
      <c r="M6" s="40"/>
      <c r="N6" s="41"/>
      <c r="O6" s="41"/>
    </row>
    <row r="7" spans="1:15" ht="15" x14ac:dyDescent="0.25">
      <c r="A7" s="52" t="s">
        <v>10</v>
      </c>
      <c r="B7" s="53">
        <f>SUM(A3:A6)</f>
        <v>46</v>
      </c>
      <c r="C7" s="54"/>
      <c r="D7" s="55">
        <v>36833</v>
      </c>
      <c r="E7" s="40"/>
      <c r="F7" s="56">
        <f>(F3*A3)+(F4*A4)+(F5*A5)+(F6*A6)</f>
        <v>37360</v>
      </c>
      <c r="G7" s="57">
        <f>SUM(G3:G6)</f>
        <v>448320</v>
      </c>
      <c r="H7" s="38"/>
      <c r="I7" s="58"/>
      <c r="J7" s="59"/>
      <c r="K7" s="50">
        <f>SUM(K3:K6)</f>
        <v>566160</v>
      </c>
      <c r="L7" s="40"/>
      <c r="M7" s="40"/>
      <c r="N7" s="41"/>
      <c r="O7" s="41"/>
    </row>
    <row r="8" spans="1:15" ht="15.6" x14ac:dyDescent="0.3">
      <c r="A8" s="40"/>
      <c r="B8" s="40"/>
      <c r="C8" s="54"/>
      <c r="D8" s="60" t="s">
        <v>11</v>
      </c>
      <c r="E8" s="61"/>
      <c r="F8" s="62"/>
      <c r="G8" s="63"/>
      <c r="H8" s="38"/>
      <c r="I8" s="62"/>
      <c r="J8" s="62"/>
      <c r="K8" s="62"/>
      <c r="L8" s="40"/>
      <c r="M8" s="40"/>
      <c r="N8" s="41"/>
      <c r="O8" s="41"/>
    </row>
    <row r="9" spans="1:15" ht="15.6" x14ac:dyDescent="0.3">
      <c r="A9" s="87" t="s">
        <v>12</v>
      </c>
      <c r="B9" s="88"/>
      <c r="C9" s="88"/>
      <c r="D9" s="89"/>
      <c r="E9" s="90" t="s">
        <v>13</v>
      </c>
      <c r="F9" s="91"/>
      <c r="G9" s="91"/>
      <c r="H9" s="38"/>
      <c r="I9" s="90" t="s">
        <v>14</v>
      </c>
      <c r="J9" s="91"/>
      <c r="K9" s="92"/>
      <c r="L9" s="93" t="s">
        <v>15</v>
      </c>
      <c r="M9" s="89"/>
      <c r="N9" s="41"/>
      <c r="O9" s="41"/>
    </row>
    <row r="10" spans="1:15" ht="15" x14ac:dyDescent="0.25">
      <c r="A10" s="104" t="s">
        <v>16</v>
      </c>
      <c r="B10" s="105"/>
      <c r="C10" s="106"/>
      <c r="D10" s="50">
        <f>G7</f>
        <v>448320</v>
      </c>
      <c r="E10" s="64" t="s">
        <v>17</v>
      </c>
      <c r="F10" s="65">
        <v>2000</v>
      </c>
      <c r="G10" s="66">
        <f t="shared" ref="G10:G19" si="0">F10*12</f>
        <v>24000</v>
      </c>
      <c r="H10" s="38"/>
      <c r="I10" s="64" t="s">
        <v>17</v>
      </c>
      <c r="J10" s="65">
        <f>+F10</f>
        <v>2000</v>
      </c>
      <c r="K10" s="67">
        <f t="shared" ref="K10:K18" si="1">J10*12</f>
        <v>24000</v>
      </c>
      <c r="L10" s="48" t="s">
        <v>18</v>
      </c>
      <c r="M10" s="50">
        <f>K7</f>
        <v>566160</v>
      </c>
      <c r="N10" s="41"/>
      <c r="O10" s="41"/>
    </row>
    <row r="11" spans="1:15" ht="15" x14ac:dyDescent="0.25">
      <c r="A11" s="37" t="s">
        <v>19</v>
      </c>
      <c r="B11" s="64"/>
      <c r="C11" s="68">
        <v>0.05</v>
      </c>
      <c r="D11" s="50">
        <f>D10*C11</f>
        <v>22416</v>
      </c>
      <c r="E11" s="69" t="s">
        <v>48</v>
      </c>
      <c r="F11" s="65">
        <v>600</v>
      </c>
      <c r="G11" s="66">
        <f t="shared" si="0"/>
        <v>7200</v>
      </c>
      <c r="H11" s="38"/>
      <c r="I11" s="69" t="s">
        <v>20</v>
      </c>
      <c r="J11" s="65">
        <f>+F11</f>
        <v>600</v>
      </c>
      <c r="K11" s="67">
        <f t="shared" si="1"/>
        <v>7200</v>
      </c>
      <c r="L11" s="37" t="s">
        <v>19</v>
      </c>
      <c r="M11" s="70">
        <f>M10*N11</f>
        <v>14154</v>
      </c>
      <c r="N11" s="71">
        <v>2.5000000000000001E-2</v>
      </c>
      <c r="O11" s="72" t="s">
        <v>21</v>
      </c>
    </row>
    <row r="12" spans="1:15" ht="30" x14ac:dyDescent="0.25">
      <c r="A12" s="102" t="s">
        <v>22</v>
      </c>
      <c r="B12" s="88"/>
      <c r="C12" s="89"/>
      <c r="D12" s="50">
        <f>D10-D11</f>
        <v>425904</v>
      </c>
      <c r="E12" s="73" t="s">
        <v>49</v>
      </c>
      <c r="F12" s="65">
        <f>50+800</f>
        <v>850</v>
      </c>
      <c r="G12" s="66">
        <f t="shared" si="0"/>
        <v>10200</v>
      </c>
      <c r="H12" s="38"/>
      <c r="I12" s="69" t="s">
        <v>23</v>
      </c>
      <c r="J12" s="65">
        <v>50</v>
      </c>
      <c r="K12" s="67">
        <f t="shared" si="1"/>
        <v>600</v>
      </c>
      <c r="L12" s="48" t="s">
        <v>22</v>
      </c>
      <c r="M12" s="50">
        <f>M10-M11</f>
        <v>552006</v>
      </c>
      <c r="N12" s="41"/>
      <c r="O12" s="41"/>
    </row>
    <row r="13" spans="1:15" ht="15" x14ac:dyDescent="0.25">
      <c r="A13" s="102" t="s">
        <v>24</v>
      </c>
      <c r="B13" s="88"/>
      <c r="C13" s="89"/>
      <c r="D13" s="50">
        <f>G19</f>
        <v>123398</v>
      </c>
      <c r="E13" s="69" t="s">
        <v>25</v>
      </c>
      <c r="F13" s="65">
        <v>300</v>
      </c>
      <c r="G13" s="66">
        <f t="shared" si="0"/>
        <v>3600</v>
      </c>
      <c r="H13" s="38"/>
      <c r="I13" s="69" t="s">
        <v>25</v>
      </c>
      <c r="J13" s="65">
        <f>+F13</f>
        <v>300</v>
      </c>
      <c r="K13" s="67">
        <f t="shared" si="1"/>
        <v>3600</v>
      </c>
      <c r="L13" s="48" t="s">
        <v>26</v>
      </c>
      <c r="M13" s="50">
        <f>K19</f>
        <v>125351.59999999998</v>
      </c>
      <c r="N13" s="41"/>
      <c r="O13" s="41"/>
    </row>
    <row r="14" spans="1:15" ht="16.2" thickBot="1" x14ac:dyDescent="0.35">
      <c r="A14" s="102" t="s">
        <v>27</v>
      </c>
      <c r="B14" s="88"/>
      <c r="C14" s="89"/>
      <c r="D14" s="50">
        <f>D12-D13</f>
        <v>302506</v>
      </c>
      <c r="E14" s="69" t="s">
        <v>28</v>
      </c>
      <c r="F14" s="65">
        <v>75</v>
      </c>
      <c r="G14" s="66">
        <f t="shared" si="0"/>
        <v>900</v>
      </c>
      <c r="H14" s="38"/>
      <c r="I14" s="69" t="s">
        <v>28</v>
      </c>
      <c r="J14" s="65">
        <f>+F14</f>
        <v>75</v>
      </c>
      <c r="K14" s="67">
        <f>J14*12</f>
        <v>900</v>
      </c>
      <c r="L14" s="48" t="s">
        <v>27</v>
      </c>
      <c r="M14" s="74">
        <f>M12-M13</f>
        <v>426654.4</v>
      </c>
      <c r="N14" s="12"/>
      <c r="O14" s="13"/>
    </row>
    <row r="15" spans="1:15" ht="16.2" thickTop="1" thickBot="1" x14ac:dyDescent="0.3">
      <c r="A15" s="107" t="s">
        <v>29</v>
      </c>
      <c r="B15" s="91"/>
      <c r="C15" s="91"/>
      <c r="D15" s="75">
        <f>D14/D16</f>
        <v>8.4029444444444448E-2</v>
      </c>
      <c r="E15" s="69" t="s">
        <v>30</v>
      </c>
      <c r="F15" s="65">
        <v>800</v>
      </c>
      <c r="G15" s="66">
        <f t="shared" si="0"/>
        <v>9600</v>
      </c>
      <c r="H15" s="38"/>
      <c r="I15" s="69" t="s">
        <v>30</v>
      </c>
      <c r="J15" s="65">
        <f>+F15</f>
        <v>800</v>
      </c>
      <c r="K15" s="67">
        <f t="shared" si="1"/>
        <v>9600</v>
      </c>
      <c r="L15" s="108" t="s">
        <v>31</v>
      </c>
      <c r="M15" s="98">
        <f>M14/N16</f>
        <v>5333180</v>
      </c>
      <c r="N15" s="41"/>
      <c r="O15" s="41"/>
    </row>
    <row r="16" spans="1:15" ht="16.2" thickTop="1" thickBot="1" x14ac:dyDescent="0.3">
      <c r="A16" s="100" t="s">
        <v>32</v>
      </c>
      <c r="B16" s="101"/>
      <c r="C16" s="101"/>
      <c r="D16" s="76">
        <v>3600000</v>
      </c>
      <c r="E16" s="69" t="s">
        <v>33</v>
      </c>
      <c r="F16" s="65">
        <v>1500</v>
      </c>
      <c r="G16" s="66">
        <f t="shared" si="0"/>
        <v>18000</v>
      </c>
      <c r="H16" s="38"/>
      <c r="I16" s="69" t="s">
        <v>33</v>
      </c>
      <c r="J16" s="65">
        <f>+F16</f>
        <v>1500</v>
      </c>
      <c r="K16" s="67">
        <f t="shared" si="1"/>
        <v>18000</v>
      </c>
      <c r="L16" s="109"/>
      <c r="M16" s="99"/>
      <c r="N16" s="77">
        <v>0.08</v>
      </c>
      <c r="O16" s="40" t="s">
        <v>34</v>
      </c>
    </row>
    <row r="17" spans="1:15" ht="15.6" thickTop="1" x14ac:dyDescent="0.25">
      <c r="A17" s="102" t="s">
        <v>35</v>
      </c>
      <c r="B17" s="88"/>
      <c r="C17" s="89"/>
      <c r="D17" s="72">
        <f>D16/B7</f>
        <v>78260.869565217392</v>
      </c>
      <c r="E17" s="78" t="s">
        <v>36</v>
      </c>
      <c r="F17" s="65">
        <f>27482/12</f>
        <v>2290.1666666666665</v>
      </c>
      <c r="G17" s="66">
        <f t="shared" si="0"/>
        <v>27482</v>
      </c>
      <c r="H17" s="38"/>
      <c r="I17" s="79" t="s">
        <v>37</v>
      </c>
      <c r="J17" s="65">
        <f>+F17</f>
        <v>2290.1666666666665</v>
      </c>
      <c r="K17" s="67">
        <f t="shared" si="1"/>
        <v>27482</v>
      </c>
      <c r="L17" s="32" t="s">
        <v>38</v>
      </c>
      <c r="M17" s="70">
        <f>M15/B7</f>
        <v>115938.69565217392</v>
      </c>
      <c r="N17" s="41"/>
      <c r="O17" s="41"/>
    </row>
    <row r="18" spans="1:15" ht="15" x14ac:dyDescent="0.25">
      <c r="A18" s="80" t="s">
        <v>39</v>
      </c>
      <c r="B18" s="81"/>
      <c r="C18" s="35"/>
      <c r="D18" s="82">
        <f>IFERROR(D16/D7,0)</f>
        <v>97.738441071864898</v>
      </c>
      <c r="E18" s="83" t="s">
        <v>40</v>
      </c>
      <c r="F18" s="65">
        <f>(0.05*D10)/12</f>
        <v>1868</v>
      </c>
      <c r="G18" s="84">
        <f t="shared" si="0"/>
        <v>22416</v>
      </c>
      <c r="H18" s="85"/>
      <c r="I18" s="86" t="s">
        <v>41</v>
      </c>
      <c r="J18" s="65">
        <f>+(0.06*M10)/12</f>
        <v>2830.7999999999997</v>
      </c>
      <c r="K18" s="84">
        <f t="shared" si="1"/>
        <v>33969.599999999999</v>
      </c>
      <c r="L18" s="32" t="s">
        <v>42</v>
      </c>
      <c r="M18" s="70">
        <f>IFERROR(M15/D7,0)</f>
        <v>144.79352754323568</v>
      </c>
      <c r="N18" s="41"/>
      <c r="O18" s="41"/>
    </row>
    <row r="19" spans="1:15" ht="13.2" x14ac:dyDescent="0.25">
      <c r="A19" s="103" t="s">
        <v>43</v>
      </c>
      <c r="B19" s="103"/>
      <c r="C19" s="103"/>
      <c r="D19" s="28">
        <f>D16/D10</f>
        <v>8.0299785867237681</v>
      </c>
      <c r="E19" s="7" t="s">
        <v>44</v>
      </c>
      <c r="F19" s="5">
        <f>SUM(F10:F18)</f>
        <v>10283.166666666666</v>
      </c>
      <c r="G19" s="8">
        <f t="shared" si="0"/>
        <v>123398</v>
      </c>
      <c r="H19" s="15"/>
      <c r="I19" s="10" t="s">
        <v>44</v>
      </c>
      <c r="J19" s="16">
        <f>SUM(J10:J18)</f>
        <v>10445.966666666665</v>
      </c>
      <c r="K19" s="9">
        <f>J19*12</f>
        <v>125351.59999999998</v>
      </c>
      <c r="L19" s="4"/>
      <c r="M19" s="4"/>
    </row>
    <row r="20" spans="1:15" ht="13.2" x14ac:dyDescent="0.25">
      <c r="A20" s="4"/>
      <c r="B20" s="4"/>
      <c r="C20" s="6"/>
      <c r="D20" s="4"/>
      <c r="E20" s="4"/>
      <c r="F20" s="11"/>
      <c r="G20" s="4"/>
      <c r="H20" s="3"/>
      <c r="L20" s="4"/>
      <c r="M20" s="17"/>
    </row>
    <row r="21" spans="1:15" ht="13.2" x14ac:dyDescent="0.25">
      <c r="A21" s="29" t="s">
        <v>50</v>
      </c>
      <c r="B21" s="4"/>
      <c r="C21" s="6"/>
      <c r="D21" s="4"/>
      <c r="E21" s="4"/>
      <c r="F21" s="11"/>
      <c r="G21" s="4"/>
      <c r="H21" s="3"/>
      <c r="K21" s="14"/>
      <c r="L21" s="4"/>
      <c r="M21" s="17"/>
    </row>
    <row r="22" spans="1:15" ht="13.2" x14ac:dyDescent="0.25">
      <c r="A22" s="29" t="s">
        <v>51</v>
      </c>
      <c r="B22" s="4"/>
      <c r="C22" s="6"/>
      <c r="D22" s="18"/>
      <c r="E22" s="17"/>
      <c r="H22" s="3"/>
      <c r="K22" s="14"/>
      <c r="L22" s="4"/>
      <c r="M22" s="17"/>
    </row>
    <row r="23" spans="1:15" ht="13.2" x14ac:dyDescent="0.25">
      <c r="A23" s="30" t="s">
        <v>52</v>
      </c>
      <c r="B23" s="4"/>
      <c r="C23" s="6"/>
      <c r="D23" s="18"/>
      <c r="E23" s="18"/>
      <c r="H23" s="3"/>
      <c r="L23" s="4"/>
      <c r="M23" s="17"/>
    </row>
    <row r="24" spans="1:15" ht="13.2" x14ac:dyDescent="0.25">
      <c r="A24" s="4"/>
      <c r="B24" s="4"/>
      <c r="C24" s="6"/>
      <c r="D24" s="4"/>
      <c r="E24" s="31"/>
      <c r="F24" s="19"/>
      <c r="G24" s="22"/>
      <c r="H24" s="3"/>
      <c r="M24" s="17"/>
      <c r="N24" s="20"/>
    </row>
    <row r="25" spans="1:15" ht="13.2" x14ac:dyDescent="0.25">
      <c r="F25" s="22"/>
      <c r="H25" s="3"/>
      <c r="I25" s="2" t="s">
        <v>53</v>
      </c>
      <c r="M25" s="19"/>
    </row>
    <row r="26" spans="1:15" ht="15.75" customHeight="1" x14ac:dyDescent="0.25">
      <c r="H26" s="3"/>
      <c r="I26" s="2" t="s">
        <v>45</v>
      </c>
      <c r="M26" s="19"/>
    </row>
    <row r="27" spans="1:15" ht="15.75" customHeight="1" x14ac:dyDescent="0.25">
      <c r="F27" s="23"/>
      <c r="H27" s="3"/>
    </row>
    <row r="28" spans="1:15" ht="15.75" customHeight="1" x14ac:dyDescent="0.25">
      <c r="F28" s="23"/>
      <c r="H28" s="3"/>
    </row>
    <row r="29" spans="1:15" ht="15.75" customHeight="1" x14ac:dyDescent="0.25">
      <c r="F29" s="23"/>
      <c r="H29" s="3"/>
    </row>
    <row r="30" spans="1:15" ht="15.75" customHeight="1" x14ac:dyDescent="0.25">
      <c r="F30" s="23"/>
      <c r="H30" s="3"/>
    </row>
    <row r="31" spans="1:15" ht="15.75" customHeight="1" x14ac:dyDescent="0.25">
      <c r="H31" s="3"/>
    </row>
    <row r="32" spans="1:15" ht="15.75" customHeight="1" thickBot="1" x14ac:dyDescent="0.3">
      <c r="H32" s="24"/>
      <c r="K32" s="19"/>
    </row>
    <row r="33" spans="1:12" ht="15.75" customHeight="1" x14ac:dyDescent="0.25">
      <c r="A33" s="21"/>
      <c r="B33" s="21"/>
      <c r="K33" s="25"/>
    </row>
    <row r="34" spans="1:12" ht="15.75" customHeight="1" x14ac:dyDescent="0.25">
      <c r="A34" s="21"/>
      <c r="B34" s="21"/>
      <c r="K34" s="22"/>
    </row>
    <row r="35" spans="1:12" ht="15.75" customHeight="1" x14ac:dyDescent="0.25">
      <c r="A35" s="21"/>
      <c r="B35" s="21"/>
    </row>
    <row r="36" spans="1:12" ht="15.75" customHeight="1" x14ac:dyDescent="0.25">
      <c r="A36" s="21"/>
      <c r="B36" s="21"/>
    </row>
    <row r="37" spans="1:12" ht="15.75" customHeight="1" x14ac:dyDescent="0.25">
      <c r="C37" s="2"/>
    </row>
    <row r="38" spans="1:12" ht="15.75" customHeight="1" x14ac:dyDescent="0.25">
      <c r="C38" s="2"/>
    </row>
    <row r="39" spans="1:12" ht="15.75" customHeight="1" x14ac:dyDescent="0.25">
      <c r="C39" s="2"/>
      <c r="L39" s="19"/>
    </row>
    <row r="40" spans="1:12" ht="15.75" customHeight="1" x14ac:dyDescent="0.25">
      <c r="C40" s="2"/>
    </row>
    <row r="41" spans="1:12" ht="15.75" customHeight="1" x14ac:dyDescent="0.25">
      <c r="A41" s="26"/>
    </row>
    <row r="42" spans="1:12" ht="15.75" customHeight="1" x14ac:dyDescent="0.25">
      <c r="A42" s="26"/>
    </row>
    <row r="43" spans="1:12" ht="15.75" customHeight="1" x14ac:dyDescent="0.25">
      <c r="D43" s="19"/>
    </row>
  </sheetData>
  <mergeCells count="16">
    <mergeCell ref="M15:M16"/>
    <mergeCell ref="A16:C16"/>
    <mergeCell ref="A17:C17"/>
    <mergeCell ref="A19:C19"/>
    <mergeCell ref="A10:C10"/>
    <mergeCell ref="A12:C12"/>
    <mergeCell ref="A13:C13"/>
    <mergeCell ref="A14:C14"/>
    <mergeCell ref="A15:C15"/>
    <mergeCell ref="L15:L16"/>
    <mergeCell ref="A9:D9"/>
    <mergeCell ref="E9:G9"/>
    <mergeCell ref="I9:K9"/>
    <mergeCell ref="L9:M9"/>
    <mergeCell ref="A1:G1"/>
    <mergeCell ref="I1:M1"/>
  </mergeCells>
  <pageMargins left="0.25" right="0.25" top="0.75" bottom="0.75" header="0.3" footer="0.3"/>
  <pageSetup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9603 KAPRI LN 77025</vt:lpstr>
      <vt:lpstr>'9603 KAPRI LN 77025'!Print_Area</vt:lpstr>
    </vt:vector>
  </TitlesOfParts>
  <Company>CDMRM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techb</cp:lastModifiedBy>
  <cp:lastPrinted>2019-10-04T16:56:34Z</cp:lastPrinted>
  <dcterms:created xsi:type="dcterms:W3CDTF">2018-10-31T01:53:42Z</dcterms:created>
  <dcterms:modified xsi:type="dcterms:W3CDTF">2019-10-04T16:56:42Z</dcterms:modified>
</cp:coreProperties>
</file>